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rganisasjon\Bridgeting\2020\"/>
    </mc:Choice>
  </mc:AlternateContent>
  <bookViews>
    <workbookView xWindow="480" yWindow="120" windowWidth="15180" windowHeight="10875"/>
  </bookViews>
  <sheets>
    <sheet name="Resultat" sheetId="1" r:id="rId1"/>
    <sheet name="Grunnlag" sheetId="2" r:id="rId2"/>
    <sheet name="Lønnskostnadsberegning" sheetId="3" r:id="rId3"/>
  </sheets>
  <definedNames>
    <definedName name="_xlnm.Print_Area" localSheetId="0">Resultat!$A$1:$D$65</definedName>
  </definedNames>
  <calcPr calcId="162913"/>
</workbook>
</file>

<file path=xl/calcChain.xml><?xml version="1.0" encoding="utf-8"?>
<calcChain xmlns="http://schemas.openxmlformats.org/spreadsheetml/2006/main">
  <c r="F51" i="1" l="1"/>
  <c r="E51" i="1"/>
  <c r="D51" i="1"/>
  <c r="D13" i="1" l="1"/>
  <c r="C13" i="1"/>
  <c r="E13" i="1" s="1"/>
  <c r="F13" i="1" l="1"/>
  <c r="F23" i="1"/>
  <c r="F25" i="1" s="1"/>
  <c r="E23" i="1"/>
  <c r="E25" i="1" s="1"/>
  <c r="D23" i="1"/>
  <c r="D25" i="1" s="1"/>
  <c r="C23" i="1"/>
  <c r="C5" i="3"/>
  <c r="B5" i="3"/>
  <c r="B6" i="3"/>
  <c r="B8" i="3"/>
  <c r="B9" i="3" s="1"/>
  <c r="H11" i="3"/>
  <c r="E60" i="1"/>
  <c r="F60" i="1"/>
  <c r="E45" i="1"/>
  <c r="F45" i="1"/>
  <c r="E38" i="1"/>
  <c r="F38" i="1"/>
  <c r="E34" i="1"/>
  <c r="F34" i="1"/>
  <c r="E28" i="1"/>
  <c r="F28" i="1"/>
  <c r="F53" i="1" l="1"/>
  <c r="E53" i="1"/>
  <c r="B10" i="3"/>
  <c r="D5" i="3"/>
  <c r="C8" i="3"/>
  <c r="C9" i="3" s="1"/>
  <c r="C6" i="3"/>
  <c r="C7" i="3"/>
  <c r="B7" i="3"/>
  <c r="F18" i="1"/>
  <c r="E18" i="1"/>
  <c r="E5" i="1"/>
  <c r="F5" i="1"/>
  <c r="E14" i="1" l="1"/>
  <c r="E21" i="1" s="1"/>
  <c r="E55" i="1" s="1"/>
  <c r="E63" i="1" s="1"/>
  <c r="F14" i="1"/>
  <c r="F21" i="1" s="1"/>
  <c r="F55" i="1" s="1"/>
  <c r="F63" i="1" s="1"/>
  <c r="C10" i="3"/>
  <c r="D7" i="3"/>
  <c r="D6" i="3"/>
  <c r="D8" i="3"/>
  <c r="D9" i="3" s="1"/>
  <c r="E5" i="3"/>
  <c r="D5" i="1"/>
  <c r="C5" i="1"/>
  <c r="B60" i="1"/>
  <c r="B51" i="1"/>
  <c r="B45" i="1"/>
  <c r="B38" i="1"/>
  <c r="B34" i="1"/>
  <c r="B28" i="1"/>
  <c r="B25" i="1"/>
  <c r="B18" i="1"/>
  <c r="B5" i="1"/>
  <c r="B14" i="1" s="1"/>
  <c r="D10" i="3" l="1"/>
  <c r="E6" i="3"/>
  <c r="E8" i="3"/>
  <c r="E9" i="3" s="1"/>
  <c r="B21" i="1"/>
  <c r="B53" i="1"/>
  <c r="C38" i="1"/>
  <c r="E7" i="3" l="1"/>
  <c r="E10" i="3" s="1"/>
  <c r="B55" i="1"/>
  <c r="B63" i="1" s="1"/>
  <c r="C14" i="1"/>
  <c r="D14" i="1"/>
  <c r="D28" i="1"/>
  <c r="C25" i="1"/>
  <c r="D18" i="1"/>
  <c r="D34" i="1"/>
  <c r="D38" i="1"/>
  <c r="D45" i="1"/>
  <c r="D60" i="1"/>
  <c r="C60" i="1"/>
  <c r="C51" i="1"/>
  <c r="C45" i="1"/>
  <c r="C34" i="1"/>
  <c r="C28" i="1"/>
  <c r="C18" i="1"/>
  <c r="D53" i="1" l="1"/>
  <c r="C53" i="1"/>
  <c r="C21" i="1"/>
  <c r="D21" i="1"/>
  <c r="C55" i="1" l="1"/>
  <c r="C63" i="1" s="1"/>
  <c r="D55" i="1"/>
  <c r="D63" i="1" s="1"/>
</calcChain>
</file>

<file path=xl/sharedStrings.xml><?xml version="1.0" encoding="utf-8"?>
<sst xmlns="http://schemas.openxmlformats.org/spreadsheetml/2006/main" count="120" uniqueCount="96">
  <si>
    <t>Tekst</t>
  </si>
  <si>
    <t>Inntekt Seriemesterskapet</t>
  </si>
  <si>
    <t>Inntekt NM lag</t>
  </si>
  <si>
    <t>Sum Driftsinntekter</t>
  </si>
  <si>
    <t>Diverse inntekter</t>
  </si>
  <si>
    <t>Sum annen inntekt</t>
  </si>
  <si>
    <t>Totale Inntekter NBF</t>
  </si>
  <si>
    <t>Sum lønn og godtgjørelser</t>
  </si>
  <si>
    <t>Sum Fremmed ytelser</t>
  </si>
  <si>
    <t>Kontorkostnader</t>
  </si>
  <si>
    <t>Kostnader styremøter</t>
  </si>
  <si>
    <t>Sum kostnader styre/utvalg</t>
  </si>
  <si>
    <t>Sum andre kostnader</t>
  </si>
  <si>
    <t>Resultat før finansposter</t>
  </si>
  <si>
    <t>Finansinntekter</t>
  </si>
  <si>
    <t>Resultat etter finansposter</t>
  </si>
  <si>
    <t>Kontingent EBL, WBF, NBU</t>
  </si>
  <si>
    <t>Sum Internasjonal representasjon</t>
  </si>
  <si>
    <t>Norsk Bridgeforbund</t>
  </si>
  <si>
    <t>Inntekt Bedriftsmesterskapet</t>
  </si>
  <si>
    <t>Mva kompensasjon</t>
  </si>
  <si>
    <t>Inntekter salg bridgemateriell (netto)</t>
  </si>
  <si>
    <t>Medlemskontingent og lisens</t>
  </si>
  <si>
    <t>Lønnsrelaterte kostnader</t>
  </si>
  <si>
    <t>Arrangementskostnader SM</t>
  </si>
  <si>
    <t>Arrangementskostnader NM klubber</t>
  </si>
  <si>
    <t>Sum turneringskostnader</t>
  </si>
  <si>
    <t>Internasjonal representasjon</t>
  </si>
  <si>
    <t>Antall betalende per år</t>
  </si>
  <si>
    <t>Standard medlem</t>
  </si>
  <si>
    <t>Junior og rekruttmedlem</t>
  </si>
  <si>
    <t>Lisens</t>
  </si>
  <si>
    <t>Kontingentsats per år</t>
  </si>
  <si>
    <t>Klubbmedlemskap</t>
  </si>
  <si>
    <t>Serviceavgifter</t>
  </si>
  <si>
    <t>Turneringer med klubbpoeng</t>
  </si>
  <si>
    <t>Turneringer med forbundspoeng</t>
  </si>
  <si>
    <t>Inntekt Norsk Bridgefestival+Marit Sveaas</t>
  </si>
  <si>
    <t xml:space="preserve">Serviceavgift </t>
  </si>
  <si>
    <t>Inntekt Bridge for Alle</t>
  </si>
  <si>
    <t>Kompensasjon lotteriinntekter</t>
  </si>
  <si>
    <t>Styrehonorar/møtegodtgjørelse</t>
  </si>
  <si>
    <t>Inntekt NM Par</t>
  </si>
  <si>
    <t>Totale kostnader NBF</t>
  </si>
  <si>
    <t>Kostnader bridgeting/kretsledermøte/org.dager osv</t>
  </si>
  <si>
    <t>Sum finansposter/ekstern støtte</t>
  </si>
  <si>
    <t>40 (+20)</t>
  </si>
  <si>
    <t>Fast årsverk</t>
  </si>
  <si>
    <t>4 årsverk</t>
  </si>
  <si>
    <t>100.000</t>
  </si>
  <si>
    <t>4,2 årsverk</t>
  </si>
  <si>
    <t>4,5 årsverk</t>
  </si>
  <si>
    <t>Div Fremmed ytelser*</t>
  </si>
  <si>
    <t>* Diverse fremmedytelser er i hovedsak kostnader knyttet til regnskap, revisjon og IT</t>
  </si>
  <si>
    <t>Arrangementskostnader festival + MSIBT</t>
  </si>
  <si>
    <t>40(+20)</t>
  </si>
  <si>
    <t>45(+20)</t>
  </si>
  <si>
    <t>Økonomiplan 2020-2023</t>
  </si>
  <si>
    <t>5,2 årsverk</t>
  </si>
  <si>
    <t>Kommentar</t>
  </si>
  <si>
    <t>Basert på grunnlag</t>
  </si>
  <si>
    <t>Basert på samme antall lag og startkontingent</t>
  </si>
  <si>
    <t>Basert på samme antall par og startkontingent</t>
  </si>
  <si>
    <t>Arrangeres ikke lenger</t>
  </si>
  <si>
    <t>Inntekt diverse turneringer + Funbridge</t>
  </si>
  <si>
    <t>Vanskelig å budsjettere, men baserer oss på samme startkontingent</t>
  </si>
  <si>
    <t>Nettobeløp - overskuddet var ca 190 000 i 2019</t>
  </si>
  <si>
    <t>Basert på grunnlag og samme aktivitetsnivå</t>
  </si>
  <si>
    <t>Sponsorinntekter, men disse går kanskje i sin helhet til MSIBT?</t>
  </si>
  <si>
    <t>Basert på samme omsetning som i dag</t>
  </si>
  <si>
    <t>Lønn</t>
  </si>
  <si>
    <t>Feriepenger</t>
  </si>
  <si>
    <t>Arbeidsgiveravgift</t>
  </si>
  <si>
    <t>Pensjon</t>
  </si>
  <si>
    <t>Aga pensjon</t>
  </si>
  <si>
    <t>Sum</t>
  </si>
  <si>
    <t>Stilling 1</t>
  </si>
  <si>
    <t>Generalsekretær</t>
  </si>
  <si>
    <t>Stilling 2</t>
  </si>
  <si>
    <t>Stilling 3</t>
  </si>
  <si>
    <t>Stilling 4</t>
  </si>
  <si>
    <t>Sportssjef</t>
  </si>
  <si>
    <t>Arrangementsansvarlig</t>
  </si>
  <si>
    <t>Se lønnskostnadsberegning</t>
  </si>
  <si>
    <t>Overføring av lønnskostnader fra UBF</t>
  </si>
  <si>
    <t>Arrangementskostnader par + diverse</t>
  </si>
  <si>
    <t>Deler av stillingen prioriteres dit</t>
  </si>
  <si>
    <t>Erfaringstall</t>
  </si>
  <si>
    <t>Basert på grunnlag og samme kontingent</t>
  </si>
  <si>
    <t>Kan endres vesentlig i henhold til prioriteringer av klasser</t>
  </si>
  <si>
    <t>Inkluderer 500000 i overføring til UBF fra 2021 - mulig det er for lite?</t>
  </si>
  <si>
    <t>Rekruttering NBF</t>
  </si>
  <si>
    <t>Overføring til ungdommens BF</t>
  </si>
  <si>
    <t>Ungdomssatsing landslag</t>
  </si>
  <si>
    <t>Reduserte husleiekostnader fra 2022</t>
  </si>
  <si>
    <t>Vedtas ikke - kun for sammenligning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</si>
</sst>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kr&quot;\ * #,##0.00_ ;_ &quot;kr&quot;\ * \-#,##0.00_ ;_ &quot;kr&quot;\ * &quot;-&quot;??_ ;_ @_ "/>
    <numFmt numFmtId="164" formatCode="_(* #,##0.00_);_(* \(#,##0.00\);_(* &quot;-&quot;??_);_(@_)"/>
    <numFmt numFmtId="165" formatCode="_ &quot;kr&quot;\ * #,##0_ ;_ &quot;kr&quot;\ * \-#,##0_ ;_ &quot;kr&quot;\ * &quot;-&quot;??_ ;_ @_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</font>
    <font>
      <sz val="10"/>
      <name val="Arial"/>
    </font>
    <font>
      <b/>
      <i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2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44" fontId="16" fillId="0" borderId="0" applyFont="0" applyFill="0" applyBorder="0" applyAlignment="0" applyProtection="0"/>
  </cellStyleXfs>
  <cellXfs count="56">
    <xf numFmtId="0" fontId="0" fillId="0" borderId="0" xfId="0"/>
    <xf numFmtId="0" fontId="5" fillId="2" borderId="0" xfId="0" applyFont="1" applyFill="1"/>
    <xf numFmtId="0" fontId="0" fillId="2" borderId="0" xfId="0" applyFill="1"/>
    <xf numFmtId="0" fontId="5" fillId="2" borderId="1" xfId="0" applyFont="1" applyFill="1" applyBorder="1"/>
    <xf numFmtId="0" fontId="6" fillId="2" borderId="1" xfId="0" applyFont="1" applyFill="1" applyBorder="1"/>
    <xf numFmtId="0" fontId="5" fillId="2" borderId="0" xfId="0" applyFont="1" applyFill="1" applyBorder="1"/>
    <xf numFmtId="0" fontId="5" fillId="2" borderId="2" xfId="0" applyFont="1" applyFill="1" applyBorder="1"/>
    <xf numFmtId="0" fontId="6" fillId="2" borderId="3" xfId="0" applyFont="1" applyFill="1" applyBorder="1"/>
    <xf numFmtId="164" fontId="7" fillId="0" borderId="0" xfId="1" applyFont="1"/>
    <xf numFmtId="0" fontId="8" fillId="2" borderId="0" xfId="0" applyFont="1" applyFill="1"/>
    <xf numFmtId="0" fontId="3" fillId="0" borderId="2" xfId="2" applyBorder="1"/>
    <xf numFmtId="0" fontId="9" fillId="0" borderId="2" xfId="2" applyFont="1" applyBorder="1"/>
    <xf numFmtId="0" fontId="4" fillId="2" borderId="0" xfId="0" applyFont="1" applyFill="1"/>
    <xf numFmtId="0" fontId="10" fillId="2" borderId="0" xfId="0" applyFont="1" applyFill="1" applyBorder="1"/>
    <xf numFmtId="0" fontId="2" fillId="0" borderId="2" xfId="2" applyFont="1" applyBorder="1"/>
    <xf numFmtId="0" fontId="2" fillId="0" borderId="2" xfId="2" applyFont="1" applyBorder="1" applyAlignment="1">
      <alignment horizontal="right"/>
    </xf>
    <xf numFmtId="0" fontId="13" fillId="0" borderId="0" xfId="0" applyFont="1" applyBorder="1"/>
    <xf numFmtId="0" fontId="0" fillId="0" borderId="0" xfId="0" applyBorder="1"/>
    <xf numFmtId="0" fontId="15" fillId="0" borderId="0" xfId="0" applyFont="1"/>
    <xf numFmtId="0" fontId="14" fillId="0" borderId="0" xfId="0" applyFont="1" applyBorder="1"/>
    <xf numFmtId="0" fontId="14" fillId="0" borderId="0" xfId="0" applyFont="1" applyFill="1" applyBorder="1"/>
    <xf numFmtId="0" fontId="12" fillId="0" borderId="0" xfId="0" applyFont="1" applyBorder="1"/>
    <xf numFmtId="0" fontId="4" fillId="0" borderId="0" xfId="0" applyFont="1" applyBorder="1" applyAlignment="1">
      <alignment horizontal="right"/>
    </xf>
    <xf numFmtId="0" fontId="9" fillId="0" borderId="2" xfId="2" applyFont="1" applyFill="1" applyBorder="1"/>
    <xf numFmtId="0" fontId="3" fillId="0" borderId="2" xfId="2" applyFill="1" applyBorder="1"/>
    <xf numFmtId="0" fontId="0" fillId="0" borderId="2" xfId="0" applyBorder="1"/>
    <xf numFmtId="0" fontId="0" fillId="0" borderId="2" xfId="0" applyBorder="1" applyAlignment="1">
      <alignment horizontal="right"/>
    </xf>
    <xf numFmtId="165" fontId="0" fillId="0" borderId="0" xfId="21" applyNumberFormat="1" applyFont="1"/>
    <xf numFmtId="165" fontId="0" fillId="0" borderId="0" xfId="21" applyNumberFormat="1" applyFont="1" applyFill="1"/>
    <xf numFmtId="165" fontId="0" fillId="0" borderId="0" xfId="21" applyNumberFormat="1" applyFont="1" applyFill="1" applyBorder="1"/>
    <xf numFmtId="165" fontId="5" fillId="0" borderId="1" xfId="21" applyNumberFormat="1" applyFont="1" applyFill="1" applyBorder="1"/>
    <xf numFmtId="165" fontId="5" fillId="0" borderId="1" xfId="21" applyNumberFormat="1" applyFont="1" applyBorder="1"/>
    <xf numFmtId="165" fontId="6" fillId="0" borderId="1" xfId="21" applyNumberFormat="1" applyFont="1" applyFill="1" applyBorder="1"/>
    <xf numFmtId="165" fontId="5" fillId="0" borderId="0" xfId="21" applyNumberFormat="1" applyFont="1" applyFill="1" applyBorder="1"/>
    <xf numFmtId="165" fontId="5" fillId="0" borderId="0" xfId="21" applyNumberFormat="1" applyFont="1" applyFill="1"/>
    <xf numFmtId="165" fontId="6" fillId="0" borderId="3" xfId="21" applyNumberFormat="1" applyFont="1" applyFill="1" applyBorder="1"/>
    <xf numFmtId="49" fontId="10" fillId="0" borderId="2" xfId="1" applyNumberFormat="1" applyFont="1" applyFill="1" applyBorder="1" applyAlignment="1">
      <alignment horizontal="center"/>
    </xf>
    <xf numFmtId="0" fontId="1" fillId="0" borderId="2" xfId="2" applyFont="1" applyBorder="1"/>
    <xf numFmtId="0" fontId="4" fillId="0" borderId="2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Fill="1" applyBorder="1"/>
    <xf numFmtId="165" fontId="5" fillId="0" borderId="0" xfId="21" applyNumberFormat="1" applyFont="1"/>
    <xf numFmtId="0" fontId="5" fillId="0" borderId="0" xfId="0" applyFont="1" applyAlignment="1">
      <alignment horizontal="center"/>
    </xf>
    <xf numFmtId="49" fontId="10" fillId="0" borderId="0" xfId="1" applyNumberFormat="1" applyFont="1" applyFill="1" applyBorder="1" applyAlignment="1">
      <alignment horizontal="center"/>
    </xf>
    <xf numFmtId="165" fontId="5" fillId="0" borderId="0" xfId="21" applyNumberFormat="1" applyFont="1" applyBorder="1"/>
    <xf numFmtId="165" fontId="6" fillId="0" borderId="0" xfId="21" applyNumberFormat="1" applyFont="1" applyFill="1" applyBorder="1"/>
    <xf numFmtId="49" fontId="17" fillId="21" borderId="2" xfId="1" applyNumberFormat="1" applyFont="1" applyFill="1" applyBorder="1" applyAlignment="1">
      <alignment horizontal="center"/>
    </xf>
    <xf numFmtId="165" fontId="18" fillId="21" borderId="0" xfId="21" applyNumberFormat="1" applyFont="1" applyFill="1"/>
    <xf numFmtId="165" fontId="19" fillId="21" borderId="1" xfId="21" applyNumberFormat="1" applyFont="1" applyFill="1" applyBorder="1"/>
    <xf numFmtId="165" fontId="20" fillId="21" borderId="1" xfId="21" applyNumberFormat="1" applyFont="1" applyFill="1" applyBorder="1"/>
    <xf numFmtId="165" fontId="19" fillId="21" borderId="0" xfId="21" applyNumberFormat="1" applyFont="1" applyFill="1" applyBorder="1"/>
    <xf numFmtId="165" fontId="19" fillId="21" borderId="0" xfId="21" applyNumberFormat="1" applyFont="1" applyFill="1"/>
    <xf numFmtId="165" fontId="20" fillId="21" borderId="3" xfId="21" applyNumberFormat="1" applyFont="1" applyFill="1" applyBorder="1"/>
    <xf numFmtId="165" fontId="18" fillId="21" borderId="1" xfId="21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</cellXfs>
  <cellStyles count="22">
    <cellStyle name="20 % - uthevingsfarge 1" xfId="3"/>
    <cellStyle name="20 % - uthevingsfarge 2" xfId="4"/>
    <cellStyle name="20 % - uthevingsfarge 3" xfId="5"/>
    <cellStyle name="20 % - uthevingsfarge 4" xfId="6"/>
    <cellStyle name="20 % - uthevingsfarge 5" xfId="7"/>
    <cellStyle name="20 % - uthevingsfarge 6" xfId="8"/>
    <cellStyle name="40 % - uthevingsfarge 1" xfId="9"/>
    <cellStyle name="40 % - uthevingsfarge 2" xfId="10"/>
    <cellStyle name="40 % - uthevingsfarge 3" xfId="11"/>
    <cellStyle name="40 % - uthevingsfarge 4" xfId="12"/>
    <cellStyle name="40 % - uthevingsfarge 5" xfId="13"/>
    <cellStyle name="40 % - uthevingsfarge 6" xfId="14"/>
    <cellStyle name="60 % - uthevingsfarge 1" xfId="15"/>
    <cellStyle name="60 % - uthevingsfarge 2" xfId="16"/>
    <cellStyle name="60 % - uthevingsfarge 3" xfId="17"/>
    <cellStyle name="60 % - uthevingsfarge 4" xfId="18"/>
    <cellStyle name="60 % - uthevingsfarge 5" xfId="19"/>
    <cellStyle name="60 % - uthevingsfarge 6" xfId="20"/>
    <cellStyle name="Komma" xfId="1" builtinId="3"/>
    <cellStyle name="Normal" xfId="0" builtinId="0"/>
    <cellStyle name="Normal 2" xfId="2"/>
    <cellStyle name="Valuta" xfId="2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Normal="100" workbookViewId="0">
      <pane ySplit="4" topLeftCell="A5" activePane="bottomLeft" state="frozen"/>
      <selection pane="bottomLeft" activeCell="N43" sqref="N43"/>
    </sheetView>
  </sheetViews>
  <sheetFormatPr baseColWidth="10" defaultRowHeight="12.75" x14ac:dyDescent="0.2"/>
  <cols>
    <col min="1" max="1" width="35.85546875" customWidth="1"/>
    <col min="2" max="6" width="18" style="27" bestFit="1" customWidth="1"/>
    <col min="7" max="7" width="16.28515625" style="27" hidden="1" customWidth="1"/>
    <col min="8" max="10" width="0" hidden="1" customWidth="1"/>
  </cols>
  <sheetData>
    <row r="1" spans="1:8" ht="26.25" x14ac:dyDescent="0.4">
      <c r="A1" s="55" t="s">
        <v>18</v>
      </c>
      <c r="B1" s="55"/>
      <c r="C1" s="55"/>
      <c r="D1" s="55"/>
      <c r="E1" s="55"/>
      <c r="F1" s="55"/>
    </row>
    <row r="2" spans="1:8" ht="26.25" x14ac:dyDescent="0.4">
      <c r="A2" s="55" t="s">
        <v>57</v>
      </c>
      <c r="B2" s="55"/>
      <c r="C2" s="55"/>
      <c r="D2" s="55"/>
      <c r="E2" s="55"/>
      <c r="F2" s="55"/>
    </row>
    <row r="3" spans="1:8" ht="18" x14ac:dyDescent="0.25">
      <c r="A3" s="8"/>
      <c r="B3" s="54" t="s">
        <v>95</v>
      </c>
      <c r="C3" s="54"/>
    </row>
    <row r="4" spans="1:8" ht="15.75" x14ac:dyDescent="0.25">
      <c r="A4" s="6" t="s">
        <v>0</v>
      </c>
      <c r="B4" s="47">
        <v>2019</v>
      </c>
      <c r="C4" s="47">
        <v>2020</v>
      </c>
      <c r="D4" s="36">
        <v>2021</v>
      </c>
      <c r="E4" s="36">
        <v>2022</v>
      </c>
      <c r="F4" s="36">
        <v>2023</v>
      </c>
      <c r="G4" s="44"/>
      <c r="H4" s="40" t="s">
        <v>59</v>
      </c>
    </row>
    <row r="5" spans="1:8" x14ac:dyDescent="0.2">
      <c r="A5" s="2" t="s">
        <v>22</v>
      </c>
      <c r="B5" s="48">
        <f>Grunnlag!D2*Grunnlag!D8+Grunnlag!D3*Grunnlag!D9+Grunnlag!D4*Grunnlag!D10+Grunnlag!D5*Grunnlag!D11</f>
        <v>2499000</v>
      </c>
      <c r="C5" s="48">
        <f>Grunnlag!G2*Grunnlag!G8+Grunnlag!G3*Grunnlag!G9+Grunnlag!G4*Grunnlag!G10+Grunnlag!G5*Grunnlag!G11</f>
        <v>2624000</v>
      </c>
      <c r="D5" s="28">
        <f>Grunnlag!H2*Grunnlag!H8+Grunnlag!H3*Grunnlag!H9+Grunnlag!H4*Grunnlag!H10+Grunnlag!H5*Grunnlag!H11</f>
        <v>2734000</v>
      </c>
      <c r="E5" s="28">
        <f>Grunnlag!I2*Grunnlag!I8+Grunnlag!I3*Grunnlag!I9+Grunnlag!I4*Grunnlag!I10+Grunnlag!I5*Grunnlag!I11</f>
        <v>2789000</v>
      </c>
      <c r="F5" s="28">
        <f>Grunnlag!J2*Grunnlag!J8+Grunnlag!J3*Grunnlag!J9+Grunnlag!J4*Grunnlag!J10+Grunnlag!J5*Grunnlag!J11</f>
        <v>2823000</v>
      </c>
      <c r="G5" s="28"/>
      <c r="H5" s="39" t="s">
        <v>60</v>
      </c>
    </row>
    <row r="6" spans="1:8" x14ac:dyDescent="0.2">
      <c r="A6" s="9" t="s">
        <v>1</v>
      </c>
      <c r="B6" s="48">
        <v>1500000</v>
      </c>
      <c r="C6" s="48">
        <v>1500000</v>
      </c>
      <c r="D6" s="28">
        <v>1500000</v>
      </c>
      <c r="E6" s="28">
        <v>1500000</v>
      </c>
      <c r="F6" s="28">
        <v>1500000</v>
      </c>
      <c r="G6" s="28"/>
      <c r="H6" s="39" t="s">
        <v>61</v>
      </c>
    </row>
    <row r="7" spans="1:8" x14ac:dyDescent="0.2">
      <c r="A7" s="2" t="s">
        <v>2</v>
      </c>
      <c r="B7" s="48">
        <v>250000</v>
      </c>
      <c r="C7" s="48">
        <v>250000</v>
      </c>
      <c r="D7" s="28">
        <v>250000</v>
      </c>
      <c r="E7" s="28">
        <v>250000</v>
      </c>
      <c r="F7" s="28">
        <v>250000</v>
      </c>
      <c r="G7" s="28"/>
      <c r="H7" s="39" t="s">
        <v>61</v>
      </c>
    </row>
    <row r="8" spans="1:8" x14ac:dyDescent="0.2">
      <c r="A8" s="12" t="s">
        <v>42</v>
      </c>
      <c r="B8" s="48">
        <v>180000</v>
      </c>
      <c r="C8" s="48">
        <v>180000</v>
      </c>
      <c r="D8" s="28">
        <v>180000</v>
      </c>
      <c r="E8" s="28">
        <v>180000</v>
      </c>
      <c r="F8" s="28">
        <v>180000</v>
      </c>
      <c r="G8" s="28"/>
      <c r="H8" s="41" t="s">
        <v>62</v>
      </c>
    </row>
    <row r="9" spans="1:8" x14ac:dyDescent="0.2">
      <c r="A9" s="2" t="s">
        <v>19</v>
      </c>
      <c r="B9" s="48">
        <v>30000</v>
      </c>
      <c r="C9" s="48">
        <v>0</v>
      </c>
      <c r="D9" s="28">
        <v>0</v>
      </c>
      <c r="E9" s="29">
        <v>0</v>
      </c>
      <c r="F9" s="29">
        <v>0</v>
      </c>
      <c r="G9" s="29"/>
      <c r="H9" s="41" t="s">
        <v>63</v>
      </c>
    </row>
    <row r="10" spans="1:8" x14ac:dyDescent="0.2">
      <c r="A10" s="12" t="s">
        <v>64</v>
      </c>
      <c r="B10" s="48">
        <v>100000</v>
      </c>
      <c r="C10" s="48">
        <v>150000</v>
      </c>
      <c r="D10" s="28">
        <v>150000</v>
      </c>
      <c r="E10" s="28">
        <v>150000</v>
      </c>
      <c r="F10" s="28">
        <v>150000</v>
      </c>
      <c r="G10" s="28"/>
    </row>
    <row r="11" spans="1:8" x14ac:dyDescent="0.2">
      <c r="A11" s="12" t="s">
        <v>37</v>
      </c>
      <c r="B11" s="48">
        <v>2400000</v>
      </c>
      <c r="C11" s="48">
        <v>2500000</v>
      </c>
      <c r="D11" s="28">
        <v>2600000</v>
      </c>
      <c r="E11" s="28">
        <v>2600000</v>
      </c>
      <c r="F11" s="28">
        <v>2600000</v>
      </c>
      <c r="G11" s="28"/>
      <c r="H11" s="39" t="s">
        <v>65</v>
      </c>
    </row>
    <row r="12" spans="1:8" x14ac:dyDescent="0.2">
      <c r="A12" s="12" t="s">
        <v>39</v>
      </c>
      <c r="B12" s="48">
        <v>250000</v>
      </c>
      <c r="C12" s="48">
        <v>250000</v>
      </c>
      <c r="D12" s="28">
        <v>250000</v>
      </c>
      <c r="E12" s="28">
        <v>250000</v>
      </c>
      <c r="F12" s="28">
        <v>250000</v>
      </c>
      <c r="G12" s="28"/>
      <c r="H12" s="39" t="s">
        <v>66</v>
      </c>
    </row>
    <row r="13" spans="1:8" x14ac:dyDescent="0.2">
      <c r="A13" s="12" t="s">
        <v>38</v>
      </c>
      <c r="B13" s="48">
        <v>4100000</v>
      </c>
      <c r="C13" s="48">
        <f>B13/Grunnlag!F14*Grunnlag!G14</f>
        <v>4373333.333333333</v>
      </c>
      <c r="D13" s="28">
        <f>C13/Grunnlag!G14*Grunnlag!H14</f>
        <v>4646666.666666666</v>
      </c>
      <c r="E13" s="28">
        <f>C13/Grunnlag!G14*Grunnlag!H14</f>
        <v>4646666.666666666</v>
      </c>
      <c r="F13" s="27">
        <f>C13/Grunnlag!G14*Grunnlag!H14</f>
        <v>4646666.666666666</v>
      </c>
      <c r="H13" s="39" t="s">
        <v>67</v>
      </c>
    </row>
    <row r="14" spans="1:8" x14ac:dyDescent="0.2">
      <c r="A14" s="3" t="s">
        <v>3</v>
      </c>
      <c r="B14" s="49">
        <f>SUM(B5:B13)</f>
        <v>11309000</v>
      </c>
      <c r="C14" s="49">
        <f>SUM(C5:C13)</f>
        <v>11827333.333333332</v>
      </c>
      <c r="D14" s="30">
        <f>SUM(D5:D13)</f>
        <v>12310666.666666666</v>
      </c>
      <c r="E14" s="30">
        <f>SUM(E4:E13)</f>
        <v>12367688.666666666</v>
      </c>
      <c r="F14" s="30">
        <f>SUM(F4:F13)</f>
        <v>12401689.666666666</v>
      </c>
      <c r="G14" s="33"/>
    </row>
    <row r="15" spans="1:8" x14ac:dyDescent="0.2">
      <c r="A15" s="2"/>
      <c r="B15" s="48"/>
      <c r="C15" s="48"/>
      <c r="D15" s="28"/>
    </row>
    <row r="16" spans="1:8" x14ac:dyDescent="0.2">
      <c r="A16" s="2" t="s">
        <v>4</v>
      </c>
      <c r="B16" s="48">
        <v>100000</v>
      </c>
      <c r="C16" s="48">
        <v>100000</v>
      </c>
      <c r="D16" s="28">
        <v>100000</v>
      </c>
      <c r="E16" s="28">
        <v>100000</v>
      </c>
      <c r="F16" s="28">
        <v>100000</v>
      </c>
      <c r="G16" s="28"/>
      <c r="H16" s="39" t="s">
        <v>68</v>
      </c>
    </row>
    <row r="17" spans="1:8" x14ac:dyDescent="0.2">
      <c r="A17" s="2" t="s">
        <v>21</v>
      </c>
      <c r="B17" s="48">
        <v>350000</v>
      </c>
      <c r="C17" s="48">
        <v>350000</v>
      </c>
      <c r="D17" s="28">
        <v>350000</v>
      </c>
      <c r="E17" s="28">
        <v>350000</v>
      </c>
      <c r="F17" s="28">
        <v>350000</v>
      </c>
      <c r="G17" s="28"/>
      <c r="H17" s="39" t="s">
        <v>69</v>
      </c>
    </row>
    <row r="18" spans="1:8" x14ac:dyDescent="0.2">
      <c r="A18" s="3" t="s">
        <v>5</v>
      </c>
      <c r="B18" s="49">
        <f t="shared" ref="B18:F18" si="0">SUM(B16:B17)</f>
        <v>450000</v>
      </c>
      <c r="C18" s="49">
        <f t="shared" si="0"/>
        <v>450000</v>
      </c>
      <c r="D18" s="30">
        <f t="shared" si="0"/>
        <v>450000</v>
      </c>
      <c r="E18" s="31">
        <f t="shared" si="0"/>
        <v>450000</v>
      </c>
      <c r="F18" s="31">
        <f t="shared" si="0"/>
        <v>450000</v>
      </c>
      <c r="G18" s="45"/>
    </row>
    <row r="19" spans="1:8" x14ac:dyDescent="0.2">
      <c r="A19" s="2"/>
      <c r="B19" s="48"/>
      <c r="C19" s="48"/>
      <c r="D19" s="28"/>
    </row>
    <row r="20" spans="1:8" x14ac:dyDescent="0.2">
      <c r="A20" s="2"/>
      <c r="B20" s="48"/>
      <c r="C20" s="48"/>
      <c r="D20" s="28"/>
    </row>
    <row r="21" spans="1:8" ht="15" x14ac:dyDescent="0.25">
      <c r="A21" s="4" t="s">
        <v>6</v>
      </c>
      <c r="B21" s="50">
        <f>+B14+B18</f>
        <v>11759000</v>
      </c>
      <c r="C21" s="50">
        <f>+C14+C18</f>
        <v>12277333.333333332</v>
      </c>
      <c r="D21" s="32">
        <f>+D14+D18</f>
        <v>12760666.666666666</v>
      </c>
      <c r="E21" s="32">
        <f>+E14+E18</f>
        <v>12817688.666666666</v>
      </c>
      <c r="F21" s="32">
        <f>+F14+F18</f>
        <v>12851689.666666666</v>
      </c>
      <c r="G21" s="46"/>
    </row>
    <row r="22" spans="1:8" x14ac:dyDescent="0.2">
      <c r="A22" s="2"/>
      <c r="B22" s="48"/>
      <c r="C22" s="48"/>
      <c r="D22" s="28"/>
    </row>
    <row r="23" spans="1:8" x14ac:dyDescent="0.2">
      <c r="A23" s="2" t="s">
        <v>23</v>
      </c>
      <c r="B23" s="48">
        <v>3500000</v>
      </c>
      <c r="C23" s="48">
        <f>Lønnskostnadsberegning!B10</f>
        <v>3659244.05</v>
      </c>
      <c r="D23" s="28">
        <f>Lønnskostnadsberegning!C10</f>
        <v>4468283.2215</v>
      </c>
      <c r="E23" s="27">
        <f>Lønnskostnadsberegning!D10</f>
        <v>4602331.7181450007</v>
      </c>
      <c r="F23" s="27">
        <f>Lønnskostnadsberegning!E10</f>
        <v>4740401.6696893508</v>
      </c>
      <c r="H23" s="39" t="s">
        <v>83</v>
      </c>
    </row>
    <row r="24" spans="1:8" x14ac:dyDescent="0.2">
      <c r="A24" s="12" t="s">
        <v>84</v>
      </c>
      <c r="B24" s="48"/>
      <c r="C24" s="48"/>
      <c r="D24" s="28">
        <v>-300000</v>
      </c>
      <c r="E24" s="27">
        <v>-300000</v>
      </c>
      <c r="F24" s="27">
        <v>-300000</v>
      </c>
      <c r="H24" s="39" t="s">
        <v>86</v>
      </c>
    </row>
    <row r="25" spans="1:8" x14ac:dyDescent="0.2">
      <c r="A25" s="3" t="s">
        <v>7</v>
      </c>
      <c r="B25" s="49">
        <f>SUM(B23)</f>
        <v>3500000</v>
      </c>
      <c r="C25" s="49">
        <f>SUM(C23)</f>
        <v>3659244.05</v>
      </c>
      <c r="D25" s="30">
        <f>SUM(D23:D24)</f>
        <v>4168283.2215</v>
      </c>
      <c r="E25" s="30">
        <f t="shared" ref="E25:F25" si="1">SUM(E23:E24)</f>
        <v>4302331.7181450007</v>
      </c>
      <c r="F25" s="30">
        <f t="shared" si="1"/>
        <v>4440401.6696893508</v>
      </c>
      <c r="G25" s="33"/>
    </row>
    <row r="26" spans="1:8" x14ac:dyDescent="0.2">
      <c r="A26" s="2"/>
      <c r="B26" s="48"/>
      <c r="C26" s="48"/>
      <c r="D26" s="28"/>
    </row>
    <row r="27" spans="1:8" x14ac:dyDescent="0.2">
      <c r="A27" s="12" t="s">
        <v>52</v>
      </c>
      <c r="B27" s="48">
        <v>1300000</v>
      </c>
      <c r="C27" s="48">
        <v>1400000</v>
      </c>
      <c r="D27" s="28">
        <v>1300000</v>
      </c>
      <c r="E27" s="28">
        <v>1300000</v>
      </c>
      <c r="F27" s="28">
        <v>1300000</v>
      </c>
      <c r="G27" s="28"/>
      <c r="H27" s="18" t="s">
        <v>53</v>
      </c>
    </row>
    <row r="28" spans="1:8" x14ac:dyDescent="0.2">
      <c r="A28" s="3" t="s">
        <v>8</v>
      </c>
      <c r="B28" s="49">
        <f>SUM(B27)</f>
        <v>1300000</v>
      </c>
      <c r="C28" s="49">
        <f>SUM(C27)</f>
        <v>1400000</v>
      </c>
      <c r="D28" s="30">
        <f>SUM(D27)</f>
        <v>1300000</v>
      </c>
      <c r="E28" s="30">
        <f t="shared" ref="E28:F28" si="2">SUM(E27)</f>
        <v>1300000</v>
      </c>
      <c r="F28" s="30">
        <f t="shared" si="2"/>
        <v>1300000</v>
      </c>
      <c r="G28" s="33"/>
    </row>
    <row r="29" spans="1:8" x14ac:dyDescent="0.2">
      <c r="A29" s="2"/>
      <c r="B29" s="48"/>
      <c r="C29" s="48"/>
      <c r="D29" s="28"/>
    </row>
    <row r="30" spans="1:8" x14ac:dyDescent="0.2">
      <c r="A30" s="2" t="s">
        <v>24</v>
      </c>
      <c r="B30" s="48">
        <v>1100000</v>
      </c>
      <c r="C30" s="48">
        <v>1100000</v>
      </c>
      <c r="D30" s="28">
        <v>1200000</v>
      </c>
      <c r="E30" s="28">
        <v>1200000</v>
      </c>
      <c r="F30" s="28">
        <v>1200000</v>
      </c>
      <c r="G30" s="28"/>
      <c r="H30" s="39" t="s">
        <v>87</v>
      </c>
    </row>
    <row r="31" spans="1:8" x14ac:dyDescent="0.2">
      <c r="A31" s="12" t="s">
        <v>85</v>
      </c>
      <c r="B31" s="48">
        <v>360000</v>
      </c>
      <c r="C31" s="48">
        <v>250000</v>
      </c>
      <c r="D31" s="28">
        <v>250000</v>
      </c>
      <c r="E31" s="28">
        <v>250000</v>
      </c>
      <c r="F31" s="28">
        <v>250000</v>
      </c>
      <c r="G31" s="28"/>
      <c r="H31" s="39" t="s">
        <v>87</v>
      </c>
    </row>
    <row r="32" spans="1:8" x14ac:dyDescent="0.2">
      <c r="A32" s="12" t="s">
        <v>54</v>
      </c>
      <c r="B32" s="48">
        <v>2300000</v>
      </c>
      <c r="C32" s="48">
        <v>2350000</v>
      </c>
      <c r="D32" s="28">
        <v>2350000</v>
      </c>
      <c r="E32" s="28">
        <v>2400000</v>
      </c>
      <c r="F32" s="28">
        <v>2400000</v>
      </c>
      <c r="G32" s="28"/>
      <c r="H32" s="39" t="s">
        <v>87</v>
      </c>
    </row>
    <row r="33" spans="1:8" x14ac:dyDescent="0.2">
      <c r="A33" s="2" t="s">
        <v>25</v>
      </c>
      <c r="B33" s="48">
        <v>220000</v>
      </c>
      <c r="C33" s="48">
        <v>220000</v>
      </c>
      <c r="D33" s="28">
        <v>220000</v>
      </c>
      <c r="E33" s="28">
        <v>220000</v>
      </c>
      <c r="F33" s="28">
        <v>220000</v>
      </c>
      <c r="G33" s="28"/>
      <c r="H33" s="39" t="s">
        <v>87</v>
      </c>
    </row>
    <row r="34" spans="1:8" x14ac:dyDescent="0.2">
      <c r="A34" s="3" t="s">
        <v>26</v>
      </c>
      <c r="B34" s="49">
        <f>SUM(B30:B33)</f>
        <v>3980000</v>
      </c>
      <c r="C34" s="49">
        <f>SUM(C30:C33)</f>
        <v>3920000</v>
      </c>
      <c r="D34" s="30">
        <f>SUM(D30:D33)</f>
        <v>4020000</v>
      </c>
      <c r="E34" s="30">
        <f t="shared" ref="E34:F34" si="3">SUM(E30:E33)</f>
        <v>4070000</v>
      </c>
      <c r="F34" s="30">
        <f t="shared" si="3"/>
        <v>4070000</v>
      </c>
      <c r="G34" s="33"/>
    </row>
    <row r="35" spans="1:8" x14ac:dyDescent="0.2">
      <c r="A35" s="2"/>
      <c r="B35" s="48"/>
      <c r="C35" s="48"/>
      <c r="D35" s="28"/>
    </row>
    <row r="36" spans="1:8" x14ac:dyDescent="0.2">
      <c r="A36" s="2" t="s">
        <v>16</v>
      </c>
      <c r="B36" s="48">
        <v>200000</v>
      </c>
      <c r="C36" s="48">
        <v>200000</v>
      </c>
      <c r="D36" s="28">
        <v>200000</v>
      </c>
      <c r="E36" s="28">
        <v>200000</v>
      </c>
      <c r="F36" s="28">
        <v>200000</v>
      </c>
      <c r="G36" s="28"/>
      <c r="H36" s="39" t="s">
        <v>88</v>
      </c>
    </row>
    <row r="37" spans="1:8" x14ac:dyDescent="0.2">
      <c r="A37" s="2" t="s">
        <v>27</v>
      </c>
      <c r="B37" s="48">
        <v>800000</v>
      </c>
      <c r="C37" s="48">
        <v>800000</v>
      </c>
      <c r="D37" s="28">
        <v>550000</v>
      </c>
      <c r="E37" s="28">
        <v>550000</v>
      </c>
      <c r="F37" s="28">
        <v>550000</v>
      </c>
      <c r="G37" s="28"/>
      <c r="H37" s="39" t="s">
        <v>89</v>
      </c>
    </row>
    <row r="38" spans="1:8" x14ac:dyDescent="0.2">
      <c r="A38" s="3" t="s">
        <v>17</v>
      </c>
      <c r="B38" s="49">
        <f>SUM(B36:B37)</f>
        <v>1000000</v>
      </c>
      <c r="C38" s="49">
        <f>SUM(C36:C37)</f>
        <v>1000000</v>
      </c>
      <c r="D38" s="30">
        <f>SUM(D36:D37)</f>
        <v>750000</v>
      </c>
      <c r="E38" s="30">
        <f t="shared" ref="E38:F38" si="4">SUM(E36:E37)</f>
        <v>750000</v>
      </c>
      <c r="F38" s="30">
        <f t="shared" si="4"/>
        <v>750000</v>
      </c>
      <c r="G38" s="33"/>
    </row>
    <row r="39" spans="1:8" x14ac:dyDescent="0.2">
      <c r="A39" s="2"/>
      <c r="B39" s="48"/>
      <c r="C39" s="48"/>
      <c r="D39" s="28"/>
    </row>
    <row r="40" spans="1:8" x14ac:dyDescent="0.2">
      <c r="A40" s="3" t="s">
        <v>9</v>
      </c>
      <c r="B40" s="49">
        <v>1250000</v>
      </c>
      <c r="C40" s="49">
        <v>1270000</v>
      </c>
      <c r="D40" s="30">
        <v>1350000</v>
      </c>
      <c r="E40" s="30">
        <v>1150000</v>
      </c>
      <c r="F40" s="30">
        <v>1150000</v>
      </c>
      <c r="G40" s="33"/>
      <c r="H40" s="39" t="s">
        <v>94</v>
      </c>
    </row>
    <row r="41" spans="1:8" x14ac:dyDescent="0.2">
      <c r="A41" s="2"/>
      <c r="B41" s="48"/>
      <c r="C41" s="48"/>
      <c r="D41" s="28"/>
    </row>
    <row r="42" spans="1:8" x14ac:dyDescent="0.2">
      <c r="A42" s="2" t="s">
        <v>10</v>
      </c>
      <c r="B42" s="48">
        <v>150000</v>
      </c>
      <c r="C42" s="48">
        <v>150000</v>
      </c>
      <c r="D42" s="28">
        <v>150000</v>
      </c>
      <c r="E42" s="28">
        <v>150000</v>
      </c>
      <c r="F42" s="28">
        <v>150000</v>
      </c>
      <c r="G42" s="28"/>
    </row>
    <row r="43" spans="1:8" x14ac:dyDescent="0.2">
      <c r="A43" s="12" t="s">
        <v>41</v>
      </c>
      <c r="B43" s="48">
        <v>100000</v>
      </c>
      <c r="C43" s="48">
        <v>100000</v>
      </c>
      <c r="D43" s="28">
        <v>100000</v>
      </c>
      <c r="E43" s="28">
        <v>100000</v>
      </c>
      <c r="F43" s="28">
        <v>100000</v>
      </c>
      <c r="G43" s="28"/>
    </row>
    <row r="44" spans="1:8" x14ac:dyDescent="0.2">
      <c r="A44" s="12" t="s">
        <v>44</v>
      </c>
      <c r="B44" s="48">
        <v>150000</v>
      </c>
      <c r="C44" s="48">
        <v>150000</v>
      </c>
      <c r="D44" s="28">
        <v>150000</v>
      </c>
      <c r="E44" s="28">
        <v>150000</v>
      </c>
      <c r="F44" s="28">
        <v>150000</v>
      </c>
      <c r="G44" s="28"/>
    </row>
    <row r="45" spans="1:8" x14ac:dyDescent="0.2">
      <c r="A45" s="3" t="s">
        <v>11</v>
      </c>
      <c r="B45" s="49">
        <f>SUM(B42:B44)</f>
        <v>400000</v>
      </c>
      <c r="C45" s="49">
        <f>SUM(C42:C44)</f>
        <v>400000</v>
      </c>
      <c r="D45" s="30">
        <f>SUM(D42:D44)</f>
        <v>400000</v>
      </c>
      <c r="E45" s="30">
        <f t="shared" ref="E45:F45" si="5">SUM(E42:E44)</f>
        <v>400000</v>
      </c>
      <c r="F45" s="30">
        <f t="shared" si="5"/>
        <v>400000</v>
      </c>
      <c r="G45" s="33"/>
    </row>
    <row r="46" spans="1:8" x14ac:dyDescent="0.2">
      <c r="A46" s="2"/>
      <c r="B46" s="48"/>
      <c r="C46" s="48"/>
      <c r="D46" s="28"/>
    </row>
    <row r="47" spans="1:8" x14ac:dyDescent="0.2">
      <c r="A47" s="2"/>
      <c r="B47" s="48"/>
      <c r="C47" s="48"/>
      <c r="D47" s="28"/>
    </row>
    <row r="48" spans="1:8" x14ac:dyDescent="0.2">
      <c r="A48" s="2" t="s">
        <v>91</v>
      </c>
      <c r="B48" s="48">
        <v>700000</v>
      </c>
      <c r="C48" s="48">
        <v>700000</v>
      </c>
      <c r="D48" s="28">
        <v>500000</v>
      </c>
      <c r="E48" s="28">
        <v>500000</v>
      </c>
      <c r="F48" s="28">
        <v>500000</v>
      </c>
      <c r="G48" s="28"/>
      <c r="H48" s="39" t="s">
        <v>90</v>
      </c>
    </row>
    <row r="49" spans="1:8" x14ac:dyDescent="0.2">
      <c r="A49" s="2" t="s">
        <v>92</v>
      </c>
      <c r="B49" s="48"/>
      <c r="C49" s="48"/>
      <c r="D49" s="28">
        <v>500000</v>
      </c>
      <c r="E49" s="28">
        <v>500000</v>
      </c>
      <c r="F49" s="28">
        <v>500000</v>
      </c>
      <c r="G49" s="28"/>
      <c r="H49" s="39"/>
    </row>
    <row r="50" spans="1:8" x14ac:dyDescent="0.2">
      <c r="A50" s="2" t="s">
        <v>93</v>
      </c>
      <c r="B50" s="48"/>
      <c r="C50" s="48"/>
      <c r="D50" s="28">
        <v>350000</v>
      </c>
      <c r="E50" s="28">
        <v>350000</v>
      </c>
      <c r="F50" s="28">
        <v>350000</v>
      </c>
      <c r="G50" s="28"/>
      <c r="H50" s="39"/>
    </row>
    <row r="51" spans="1:8" x14ac:dyDescent="0.2">
      <c r="A51" s="3" t="s">
        <v>12</v>
      </c>
      <c r="B51" s="49">
        <f>SUM(B48:B48)</f>
        <v>700000</v>
      </c>
      <c r="C51" s="49">
        <f>SUM(C48:C48)</f>
        <v>700000</v>
      </c>
      <c r="D51" s="30">
        <f>SUM(D48:D50)</f>
        <v>1350000</v>
      </c>
      <c r="E51" s="30">
        <f>SUM(E48:E50)</f>
        <v>1350000</v>
      </c>
      <c r="F51" s="30">
        <f>SUM(F48:F50)</f>
        <v>1350000</v>
      </c>
      <c r="G51" s="33"/>
    </row>
    <row r="52" spans="1:8" x14ac:dyDescent="0.2">
      <c r="A52" s="5"/>
      <c r="B52" s="51"/>
      <c r="C52" s="51"/>
      <c r="D52" s="33"/>
    </row>
    <row r="53" spans="1:8" ht="15.75" x14ac:dyDescent="0.25">
      <c r="A53" s="13" t="s">
        <v>43</v>
      </c>
      <c r="B53" s="51">
        <f t="shared" ref="B53:C53" si="6">B25+B28+B34+B38+B40+B45++B51</f>
        <v>12130000</v>
      </c>
      <c r="C53" s="51">
        <f t="shared" si="6"/>
        <v>12349244.050000001</v>
      </c>
      <c r="D53" s="33">
        <f>D25+D28+D34+D38+D40+D45+D51</f>
        <v>13338283.2215</v>
      </c>
      <c r="E53" s="33">
        <f>E25+E28+E34+E38+E40+E45+E51</f>
        <v>13322331.718145002</v>
      </c>
      <c r="F53" s="33">
        <f>F25+F28+F34+F38+F40+F45+F51</f>
        <v>13460401.66968935</v>
      </c>
      <c r="G53" s="33"/>
    </row>
    <row r="54" spans="1:8" x14ac:dyDescent="0.2">
      <c r="A54" s="2"/>
      <c r="B54" s="48"/>
      <c r="C54" s="48"/>
      <c r="D54" s="28"/>
    </row>
    <row r="55" spans="1:8" x14ac:dyDescent="0.2">
      <c r="A55" s="1" t="s">
        <v>13</v>
      </c>
      <c r="B55" s="52">
        <f t="shared" ref="B55:F55" si="7">-B21+B25+B28+B34+B38+B40+B45++B51</f>
        <v>371000</v>
      </c>
      <c r="C55" s="52">
        <f t="shared" si="7"/>
        <v>71910.716666668653</v>
      </c>
      <c r="D55" s="34">
        <f t="shared" si="7"/>
        <v>577616.55483333394</v>
      </c>
      <c r="E55" s="34">
        <f t="shared" si="7"/>
        <v>504643.05147833377</v>
      </c>
      <c r="F55" s="34">
        <f t="shared" si="7"/>
        <v>608712.00302268565</v>
      </c>
      <c r="G55" s="34"/>
    </row>
    <row r="56" spans="1:8" x14ac:dyDescent="0.2">
      <c r="A56" s="2"/>
      <c r="B56" s="48"/>
      <c r="C56" s="48"/>
      <c r="D56" s="28"/>
    </row>
    <row r="57" spans="1:8" x14ac:dyDescent="0.2">
      <c r="A57" s="2" t="s">
        <v>20</v>
      </c>
      <c r="B57" s="48">
        <v>550000</v>
      </c>
      <c r="C57" s="48">
        <v>550000</v>
      </c>
      <c r="D57" s="28">
        <v>600000</v>
      </c>
      <c r="E57" s="28">
        <v>600000</v>
      </c>
      <c r="F57" s="28">
        <v>600000</v>
      </c>
      <c r="G57" s="28"/>
    </row>
    <row r="58" spans="1:8" x14ac:dyDescent="0.2">
      <c r="A58" s="12" t="s">
        <v>40</v>
      </c>
      <c r="B58" s="48">
        <v>0</v>
      </c>
      <c r="C58" s="48">
        <v>0</v>
      </c>
      <c r="D58" s="28">
        <v>0</v>
      </c>
      <c r="E58" s="28">
        <v>0</v>
      </c>
      <c r="F58" s="28">
        <v>0</v>
      </c>
      <c r="G58" s="28"/>
    </row>
    <row r="59" spans="1:8" x14ac:dyDescent="0.2">
      <c r="A59" s="2" t="s">
        <v>14</v>
      </c>
      <c r="B59" s="48">
        <v>10000</v>
      </c>
      <c r="C59" s="48">
        <v>10000</v>
      </c>
      <c r="D59" s="28">
        <v>10000</v>
      </c>
      <c r="E59" s="28">
        <v>50000</v>
      </c>
      <c r="F59" s="28">
        <v>50000</v>
      </c>
      <c r="G59" s="28"/>
    </row>
    <row r="60" spans="1:8" x14ac:dyDescent="0.2">
      <c r="A60" s="3" t="s">
        <v>45</v>
      </c>
      <c r="B60" s="49">
        <f>SUM(B57:B59)</f>
        <v>560000</v>
      </c>
      <c r="C60" s="49">
        <f>SUM(C57:C59)</f>
        <v>560000</v>
      </c>
      <c r="D60" s="30">
        <f>SUM(D57:D59)</f>
        <v>610000</v>
      </c>
      <c r="E60" s="30">
        <f t="shared" ref="E60:F60" si="8">SUM(E57:E59)</f>
        <v>650000</v>
      </c>
      <c r="F60" s="30">
        <f t="shared" si="8"/>
        <v>650000</v>
      </c>
      <c r="G60" s="33"/>
    </row>
    <row r="61" spans="1:8" x14ac:dyDescent="0.2">
      <c r="A61" s="5"/>
      <c r="B61" s="51"/>
      <c r="C61" s="51"/>
      <c r="D61" s="33"/>
    </row>
    <row r="62" spans="1:8" x14ac:dyDescent="0.2">
      <c r="A62" s="5"/>
      <c r="B62" s="48"/>
      <c r="C62" s="48"/>
      <c r="D62" s="28"/>
    </row>
    <row r="63" spans="1:8" ht="15.75" thickBot="1" x14ac:dyDescent="0.3">
      <c r="A63" s="7" t="s">
        <v>15</v>
      </c>
      <c r="B63" s="53">
        <f t="shared" ref="B63" si="9">B55-B60</f>
        <v>-189000</v>
      </c>
      <c r="C63" s="53">
        <f t="shared" ref="C63:F63" si="10">C55-C60</f>
        <v>-488089.28333333135</v>
      </c>
      <c r="D63" s="35">
        <f t="shared" si="10"/>
        <v>-32383.445166666061</v>
      </c>
      <c r="E63" s="35">
        <f t="shared" si="10"/>
        <v>-145356.94852166623</v>
      </c>
      <c r="F63" s="35">
        <f t="shared" si="10"/>
        <v>-41287.996977314353</v>
      </c>
      <c r="G63" s="46"/>
    </row>
    <row r="65" spans="1:1" x14ac:dyDescent="0.2">
      <c r="A65" s="18" t="s">
        <v>53</v>
      </c>
    </row>
  </sheetData>
  <mergeCells count="3">
    <mergeCell ref="B3:C3"/>
    <mergeCell ref="A1:F1"/>
    <mergeCell ref="A2:F2"/>
  </mergeCells>
  <phoneticPr fontId="0" type="noConversion"/>
  <pageMargins left="0.78740157499999996" right="0.78740157499999996" top="0.984251969" bottom="0.984251969" header="0.5" footer="0.5"/>
  <pageSetup paperSize="8" scale="84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130" zoomScaleNormal="130" workbookViewId="0">
      <selection activeCell="K14" sqref="K14"/>
    </sheetView>
  </sheetViews>
  <sheetFormatPr baseColWidth="10" defaultRowHeight="12.75" x14ac:dyDescent="0.2"/>
  <cols>
    <col min="1" max="1" width="30.28515625" bestFit="1" customWidth="1"/>
    <col min="2" max="4" width="0" hidden="1" customWidth="1"/>
  </cols>
  <sheetData>
    <row r="1" spans="1:10" ht="18.75" x14ac:dyDescent="0.3">
      <c r="A1" s="11" t="s">
        <v>28</v>
      </c>
      <c r="B1" s="11">
        <v>2015</v>
      </c>
      <c r="C1" s="11">
        <v>2016</v>
      </c>
      <c r="D1" s="11">
        <v>2017</v>
      </c>
      <c r="E1" s="11">
        <v>2018</v>
      </c>
      <c r="F1" s="11">
        <v>2019</v>
      </c>
      <c r="G1" s="11">
        <v>2020</v>
      </c>
      <c r="H1" s="11">
        <v>2021</v>
      </c>
      <c r="I1" s="23">
        <v>2022</v>
      </c>
      <c r="J1" s="23">
        <v>2023</v>
      </c>
    </row>
    <row r="2" spans="1:10" ht="15" x14ac:dyDescent="0.25">
      <c r="A2" s="14" t="s">
        <v>33</v>
      </c>
      <c r="B2" s="10">
        <v>380</v>
      </c>
      <c r="C2" s="10">
        <v>329</v>
      </c>
      <c r="D2" s="10">
        <v>320</v>
      </c>
      <c r="E2" s="10">
        <v>310</v>
      </c>
      <c r="F2" s="10">
        <v>300</v>
      </c>
      <c r="G2" s="10">
        <v>290</v>
      </c>
      <c r="H2" s="10">
        <v>280</v>
      </c>
      <c r="I2" s="24">
        <v>280</v>
      </c>
      <c r="J2" s="24">
        <v>270</v>
      </c>
    </row>
    <row r="3" spans="1:10" ht="15" x14ac:dyDescent="0.25">
      <c r="A3" s="10" t="s">
        <v>29</v>
      </c>
      <c r="B3" s="10">
        <v>8500</v>
      </c>
      <c r="C3" s="10">
        <v>8600</v>
      </c>
      <c r="D3" s="10">
        <v>8600</v>
      </c>
      <c r="E3" s="10">
        <v>8700</v>
      </c>
      <c r="F3" s="10">
        <v>8400</v>
      </c>
      <c r="G3" s="10">
        <v>8400</v>
      </c>
      <c r="H3" s="10">
        <v>8400</v>
      </c>
      <c r="I3" s="24">
        <v>8500</v>
      </c>
      <c r="J3" s="24">
        <v>8500</v>
      </c>
    </row>
    <row r="4" spans="1:10" ht="15" x14ac:dyDescent="0.25">
      <c r="A4" s="10" t="s">
        <v>30</v>
      </c>
      <c r="B4" s="10">
        <v>700</v>
      </c>
      <c r="C4" s="10">
        <v>800</v>
      </c>
      <c r="D4" s="10">
        <v>900</v>
      </c>
      <c r="E4" s="10">
        <v>900</v>
      </c>
      <c r="F4" s="10">
        <v>700</v>
      </c>
      <c r="G4" s="10">
        <v>800</v>
      </c>
      <c r="H4" s="10">
        <v>900</v>
      </c>
      <c r="I4" s="24">
        <v>1200</v>
      </c>
      <c r="J4" s="24">
        <v>1400</v>
      </c>
    </row>
    <row r="5" spans="1:10" ht="15" x14ac:dyDescent="0.25">
      <c r="A5" s="10" t="s">
        <v>31</v>
      </c>
      <c r="B5" s="10">
        <v>350</v>
      </c>
      <c r="C5" s="10">
        <v>300</v>
      </c>
      <c r="D5" s="10">
        <v>300</v>
      </c>
      <c r="E5" s="10">
        <v>300</v>
      </c>
      <c r="F5" s="10">
        <v>300</v>
      </c>
      <c r="G5" s="10">
        <v>300</v>
      </c>
      <c r="H5" s="10">
        <v>300</v>
      </c>
      <c r="I5" s="24">
        <v>300</v>
      </c>
      <c r="J5" s="24">
        <v>300</v>
      </c>
    </row>
    <row r="7" spans="1:10" ht="18.75" x14ac:dyDescent="0.3">
      <c r="A7" s="11" t="s">
        <v>32</v>
      </c>
      <c r="B7" s="11">
        <v>2015</v>
      </c>
      <c r="C7" s="11">
        <v>2016</v>
      </c>
      <c r="D7" s="11">
        <v>2017</v>
      </c>
      <c r="E7" s="11">
        <v>2018</v>
      </c>
      <c r="F7" s="11">
        <v>2019</v>
      </c>
      <c r="G7" s="11">
        <v>2020</v>
      </c>
      <c r="H7" s="11">
        <v>2021</v>
      </c>
      <c r="I7" s="23">
        <v>2022</v>
      </c>
      <c r="J7" s="23">
        <v>2023</v>
      </c>
    </row>
    <row r="8" spans="1:10" ht="15" x14ac:dyDescent="0.25">
      <c r="A8" s="10" t="s">
        <v>33</v>
      </c>
      <c r="B8" s="10">
        <v>1000</v>
      </c>
      <c r="C8" s="10">
        <v>1100</v>
      </c>
      <c r="D8" s="10">
        <v>1100</v>
      </c>
      <c r="E8" s="10">
        <v>1100</v>
      </c>
      <c r="F8" s="10">
        <v>1200</v>
      </c>
      <c r="G8" s="10">
        <v>1200</v>
      </c>
      <c r="H8" s="10">
        <v>1300</v>
      </c>
      <c r="I8" s="24">
        <v>1300</v>
      </c>
      <c r="J8" s="24">
        <v>1400</v>
      </c>
    </row>
    <row r="9" spans="1:10" ht="15" x14ac:dyDescent="0.25">
      <c r="A9" s="10" t="s">
        <v>29</v>
      </c>
      <c r="B9" s="10">
        <v>200</v>
      </c>
      <c r="C9" s="10">
        <v>220</v>
      </c>
      <c r="D9" s="10">
        <v>220</v>
      </c>
      <c r="E9" s="10">
        <v>240</v>
      </c>
      <c r="F9" s="10">
        <v>240</v>
      </c>
      <c r="G9" s="10">
        <v>240</v>
      </c>
      <c r="H9" s="10">
        <v>250</v>
      </c>
      <c r="I9" s="24">
        <v>250</v>
      </c>
      <c r="J9" s="24">
        <v>250</v>
      </c>
    </row>
    <row r="10" spans="1:10" ht="15" x14ac:dyDescent="0.25">
      <c r="A10" s="10" t="s">
        <v>30</v>
      </c>
      <c r="B10" s="10">
        <v>100</v>
      </c>
      <c r="C10" s="10">
        <v>100</v>
      </c>
      <c r="D10" s="10">
        <v>100</v>
      </c>
      <c r="E10" s="10">
        <v>100</v>
      </c>
      <c r="F10" s="10">
        <v>100</v>
      </c>
      <c r="G10" s="10">
        <v>100</v>
      </c>
      <c r="H10" s="10">
        <v>100</v>
      </c>
      <c r="I10" s="24">
        <v>100</v>
      </c>
      <c r="J10" s="24">
        <v>100</v>
      </c>
    </row>
    <row r="11" spans="1:10" ht="15" x14ac:dyDescent="0.25">
      <c r="A11" s="10" t="s">
        <v>31</v>
      </c>
      <c r="B11" s="10">
        <v>500</v>
      </c>
      <c r="C11" s="10">
        <v>550</v>
      </c>
      <c r="D11" s="10">
        <v>550</v>
      </c>
      <c r="E11" s="10">
        <v>550</v>
      </c>
      <c r="F11" s="10">
        <v>600</v>
      </c>
      <c r="G11" s="10">
        <v>600</v>
      </c>
      <c r="H11" s="10">
        <v>600</v>
      </c>
      <c r="I11" s="24">
        <v>600</v>
      </c>
      <c r="J11" s="24">
        <v>600</v>
      </c>
    </row>
    <row r="13" spans="1:10" ht="18.75" x14ac:dyDescent="0.3">
      <c r="A13" s="11" t="s">
        <v>34</v>
      </c>
      <c r="B13" s="11">
        <v>2015</v>
      </c>
      <c r="C13" s="11">
        <v>2016</v>
      </c>
      <c r="D13" s="11">
        <v>2017</v>
      </c>
      <c r="E13" s="11">
        <v>2018</v>
      </c>
      <c r="F13" s="11">
        <v>2019</v>
      </c>
      <c r="G13" s="11">
        <v>2020</v>
      </c>
      <c r="H13" s="11">
        <v>2021</v>
      </c>
      <c r="I13" s="23">
        <v>2022</v>
      </c>
      <c r="J13" s="23">
        <v>2023</v>
      </c>
    </row>
    <row r="14" spans="1:10" ht="15" x14ac:dyDescent="0.25">
      <c r="A14" s="10" t="s">
        <v>35</v>
      </c>
      <c r="B14" s="10">
        <v>12</v>
      </c>
      <c r="C14" s="10">
        <v>12</v>
      </c>
      <c r="D14" s="10">
        <v>13</v>
      </c>
      <c r="E14" s="10">
        <v>15</v>
      </c>
      <c r="F14" s="10">
        <v>15</v>
      </c>
      <c r="G14" s="10">
        <v>16</v>
      </c>
      <c r="H14" s="10">
        <v>17</v>
      </c>
      <c r="I14" s="25">
        <v>17</v>
      </c>
      <c r="J14" s="25">
        <v>17</v>
      </c>
    </row>
    <row r="15" spans="1:10" ht="15" x14ac:dyDescent="0.25">
      <c r="A15" s="10" t="s">
        <v>36</v>
      </c>
      <c r="B15" s="15" t="s">
        <v>46</v>
      </c>
      <c r="C15" s="15" t="s">
        <v>46</v>
      </c>
      <c r="D15" s="15" t="s">
        <v>46</v>
      </c>
      <c r="E15" s="15" t="s">
        <v>46</v>
      </c>
      <c r="F15" s="15" t="s">
        <v>46</v>
      </c>
      <c r="G15" s="15" t="s">
        <v>46</v>
      </c>
      <c r="H15" s="15" t="s">
        <v>46</v>
      </c>
      <c r="I15" s="26" t="s">
        <v>55</v>
      </c>
      <c r="J15" s="26" t="s">
        <v>56</v>
      </c>
    </row>
    <row r="17" spans="1:10" ht="18.75" x14ac:dyDescent="0.3">
      <c r="A17" s="11"/>
      <c r="B17" s="11">
        <v>2015</v>
      </c>
      <c r="C17" s="11">
        <v>2016</v>
      </c>
      <c r="D17" s="11">
        <v>2017</v>
      </c>
      <c r="E17" s="11">
        <v>2018</v>
      </c>
      <c r="F17" s="11">
        <v>2019</v>
      </c>
      <c r="G17" s="11">
        <v>2020</v>
      </c>
      <c r="H17" s="11">
        <v>2021</v>
      </c>
      <c r="I17" s="23">
        <v>2022</v>
      </c>
      <c r="J17" s="23">
        <v>2023</v>
      </c>
    </row>
    <row r="18" spans="1:10" ht="15" x14ac:dyDescent="0.25">
      <c r="A18" s="14" t="s">
        <v>47</v>
      </c>
      <c r="B18" s="14" t="s">
        <v>48</v>
      </c>
      <c r="C18" s="14" t="s">
        <v>50</v>
      </c>
      <c r="D18" s="14" t="s">
        <v>51</v>
      </c>
      <c r="E18" s="14" t="s">
        <v>51</v>
      </c>
      <c r="F18" s="14" t="s">
        <v>51</v>
      </c>
      <c r="G18" s="14" t="s">
        <v>51</v>
      </c>
      <c r="H18" s="37" t="s">
        <v>58</v>
      </c>
      <c r="I18" s="38" t="s">
        <v>58</v>
      </c>
      <c r="J18" s="38" t="s">
        <v>58</v>
      </c>
    </row>
    <row r="19" spans="1:10" ht="15" x14ac:dyDescent="0.25">
      <c r="A19" s="14" t="s">
        <v>41</v>
      </c>
      <c r="B19" s="15" t="s">
        <v>49</v>
      </c>
      <c r="C19" s="15" t="s">
        <v>49</v>
      </c>
      <c r="D19" s="15" t="s">
        <v>49</v>
      </c>
      <c r="E19" s="15" t="s">
        <v>49</v>
      </c>
      <c r="F19" s="15">
        <v>100000</v>
      </c>
      <c r="G19" s="15">
        <v>100000</v>
      </c>
      <c r="H19" s="15">
        <v>100000</v>
      </c>
      <c r="I19" s="25">
        <v>100000</v>
      </c>
      <c r="J19" s="25">
        <v>100000</v>
      </c>
    </row>
    <row r="21" spans="1:10" ht="18.75" x14ac:dyDescent="0.3">
      <c r="A21" s="19"/>
      <c r="B21" s="19"/>
      <c r="C21" s="19"/>
      <c r="D21" s="19"/>
      <c r="E21" s="20"/>
      <c r="F21" s="20"/>
      <c r="G21" s="20"/>
      <c r="H21" s="17"/>
    </row>
    <row r="22" spans="1:10" ht="15.75" x14ac:dyDescent="0.25">
      <c r="A22" s="16"/>
      <c r="B22" s="17"/>
      <c r="C22" s="17"/>
      <c r="D22" s="17"/>
      <c r="E22" s="17"/>
      <c r="F22" s="17"/>
      <c r="G22" s="17"/>
      <c r="H22" s="17"/>
    </row>
    <row r="23" spans="1:10" ht="15.75" x14ac:dyDescent="0.25">
      <c r="A23" s="16"/>
      <c r="B23" s="17"/>
      <c r="C23" s="17"/>
      <c r="D23" s="17"/>
      <c r="E23" s="17"/>
      <c r="F23" s="17"/>
      <c r="G23" s="17"/>
      <c r="H23" s="17"/>
    </row>
    <row r="24" spans="1:10" ht="15.75" x14ac:dyDescent="0.25">
      <c r="A24" s="16"/>
      <c r="B24" s="17"/>
      <c r="C24" s="17"/>
      <c r="D24" s="17"/>
      <c r="E24" s="17"/>
      <c r="F24" s="17"/>
      <c r="G24" s="17"/>
      <c r="H24" s="17"/>
    </row>
    <row r="25" spans="1:10" ht="15.75" x14ac:dyDescent="0.25">
      <c r="A25" s="16"/>
      <c r="B25" s="17"/>
      <c r="C25" s="17"/>
      <c r="D25" s="17"/>
      <c r="E25" s="17"/>
      <c r="F25" s="17"/>
      <c r="G25" s="17"/>
      <c r="H25" s="17"/>
    </row>
    <row r="26" spans="1:10" x14ac:dyDescent="0.2">
      <c r="A26" s="21"/>
      <c r="B26" s="17"/>
      <c r="C26" s="17"/>
      <c r="D26" s="17"/>
      <c r="E26" s="17"/>
      <c r="F26" s="17"/>
      <c r="G26" s="17"/>
      <c r="H26" s="17"/>
    </row>
    <row r="27" spans="1:10" ht="18.75" x14ac:dyDescent="0.3">
      <c r="A27" s="19"/>
      <c r="B27" s="19"/>
      <c r="C27" s="19"/>
      <c r="D27" s="19"/>
      <c r="E27" s="17"/>
      <c r="F27" s="17"/>
      <c r="G27" s="17"/>
      <c r="H27" s="17"/>
    </row>
    <row r="28" spans="1:10" ht="15.75" x14ac:dyDescent="0.25">
      <c r="A28" s="16"/>
      <c r="B28" s="17"/>
      <c r="C28" s="17"/>
      <c r="D28" s="17"/>
      <c r="E28" s="17"/>
      <c r="F28" s="17"/>
      <c r="G28" s="17"/>
      <c r="H28" s="17"/>
    </row>
    <row r="29" spans="1:10" ht="15.75" x14ac:dyDescent="0.25">
      <c r="A29" s="16"/>
      <c r="B29" s="22"/>
      <c r="C29" s="22"/>
      <c r="D29" s="22"/>
      <c r="E29" s="17"/>
      <c r="F29" s="17"/>
      <c r="G29" s="17"/>
      <c r="H29" s="17"/>
    </row>
    <row r="30" spans="1:10" ht="15.75" x14ac:dyDescent="0.25">
      <c r="A30" s="16"/>
      <c r="B30" s="17"/>
      <c r="C30" s="17"/>
      <c r="D30" s="17"/>
    </row>
    <row r="31" spans="1:10" ht="15.75" x14ac:dyDescent="0.25">
      <c r="A31" s="16"/>
      <c r="B31" s="17"/>
      <c r="C31" s="17"/>
      <c r="D31" s="17"/>
    </row>
  </sheetData>
  <pageMargins left="0.7" right="0.7" top="0.75" bottom="0.75" header="0.3" footer="0.3"/>
  <pageSetup paperSize="27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1"/>
  <sheetViews>
    <sheetView zoomScale="150" zoomScaleNormal="150" workbookViewId="0">
      <selection activeCell="K11" sqref="K11"/>
    </sheetView>
  </sheetViews>
  <sheetFormatPr baseColWidth="10" defaultRowHeight="12.75" x14ac:dyDescent="0.2"/>
  <cols>
    <col min="1" max="1" width="15.140625" bestFit="1" customWidth="1"/>
    <col min="2" max="5" width="15" bestFit="1" customWidth="1"/>
    <col min="6" max="6" width="0" hidden="1" customWidth="1"/>
    <col min="7" max="7" width="22.28515625" hidden="1" customWidth="1"/>
    <col min="8" max="8" width="0" hidden="1" customWidth="1"/>
  </cols>
  <sheetData>
    <row r="4" spans="1:8" x14ac:dyDescent="0.2">
      <c r="B4" s="43">
        <v>2020</v>
      </c>
      <c r="C4" s="43">
        <v>2021</v>
      </c>
      <c r="D4" s="43">
        <v>2022</v>
      </c>
      <c r="E4" s="43">
        <v>2023</v>
      </c>
      <c r="G4" s="39" t="s">
        <v>77</v>
      </c>
      <c r="H4" s="39">
        <v>850000</v>
      </c>
    </row>
    <row r="5" spans="1:8" x14ac:dyDescent="0.2">
      <c r="A5" s="39" t="s">
        <v>70</v>
      </c>
      <c r="B5" s="27">
        <f>H4+H5+H6+H7+H9+H10</f>
        <v>2695000</v>
      </c>
      <c r="C5" s="27">
        <f>H11*1.03</f>
        <v>3290850</v>
      </c>
      <c r="D5" s="27">
        <f t="shared" ref="D5:E5" si="0">C5*1.03</f>
        <v>3389575.5</v>
      </c>
      <c r="E5" s="27">
        <f t="shared" si="0"/>
        <v>3491262.7650000001</v>
      </c>
      <c r="G5" s="39" t="s">
        <v>76</v>
      </c>
      <c r="H5">
        <v>600000</v>
      </c>
    </row>
    <row r="6" spans="1:8" x14ac:dyDescent="0.2">
      <c r="A6" s="39" t="s">
        <v>71</v>
      </c>
      <c r="B6" s="27">
        <f>B5*0.12</f>
        <v>323400</v>
      </c>
      <c r="C6" s="27">
        <f t="shared" ref="C6:E6" si="1">C5*0.12</f>
        <v>394902</v>
      </c>
      <c r="D6" s="27">
        <f t="shared" si="1"/>
        <v>406749.06</v>
      </c>
      <c r="E6" s="27">
        <f t="shared" si="1"/>
        <v>418951.5318</v>
      </c>
      <c r="G6" s="39" t="s">
        <v>78</v>
      </c>
      <c r="H6">
        <v>580000</v>
      </c>
    </row>
    <row r="7" spans="1:8" x14ac:dyDescent="0.2">
      <c r="A7" s="39" t="s">
        <v>72</v>
      </c>
      <c r="B7" s="27">
        <f>(B5+B6)*0.141</f>
        <v>425594.39999999997</v>
      </c>
      <c r="C7" s="27">
        <f t="shared" ref="C7:E7" si="2">(C5+C6)*0.141</f>
        <v>519691.03199999995</v>
      </c>
      <c r="D7" s="27">
        <f t="shared" si="2"/>
        <v>535281.76295999996</v>
      </c>
      <c r="E7" s="27">
        <f t="shared" si="2"/>
        <v>551340.21584879991</v>
      </c>
      <c r="G7" s="39" t="s">
        <v>79</v>
      </c>
      <c r="H7">
        <v>550000</v>
      </c>
    </row>
    <row r="8" spans="1:8" x14ac:dyDescent="0.2">
      <c r="A8" s="39" t="s">
        <v>73</v>
      </c>
      <c r="B8" s="27">
        <f>B5*0.07</f>
        <v>188650.00000000003</v>
      </c>
      <c r="C8" s="27">
        <f t="shared" ref="C8:E8" si="3">C5*0.07</f>
        <v>230359.50000000003</v>
      </c>
      <c r="D8" s="27">
        <f t="shared" si="3"/>
        <v>237270.28500000003</v>
      </c>
      <c r="E8" s="27">
        <f t="shared" si="3"/>
        <v>244388.39355000004</v>
      </c>
      <c r="G8" s="39" t="s">
        <v>80</v>
      </c>
      <c r="H8">
        <v>500000</v>
      </c>
    </row>
    <row r="9" spans="1:8" x14ac:dyDescent="0.2">
      <c r="A9" s="39" t="s">
        <v>74</v>
      </c>
      <c r="B9" s="27">
        <f>B8*0.141</f>
        <v>26599.65</v>
      </c>
      <c r="C9" s="27">
        <f t="shared" ref="C9:E9" si="4">C8*0.141</f>
        <v>32480.6895</v>
      </c>
      <c r="D9" s="27">
        <f t="shared" si="4"/>
        <v>33455.110185000005</v>
      </c>
      <c r="E9" s="27">
        <f t="shared" si="4"/>
        <v>34458.763490550002</v>
      </c>
      <c r="G9" s="39" t="s">
        <v>81</v>
      </c>
      <c r="H9">
        <v>65000</v>
      </c>
    </row>
    <row r="10" spans="1:8" s="40" customFormat="1" x14ac:dyDescent="0.2">
      <c r="A10" s="40" t="s">
        <v>75</v>
      </c>
      <c r="B10" s="42">
        <f>SUM(B5:B9)</f>
        <v>3659244.05</v>
      </c>
      <c r="C10" s="42">
        <f t="shared" ref="C10:E10" si="5">SUM(C5:C9)</f>
        <v>4468283.2215</v>
      </c>
      <c r="D10" s="42">
        <f t="shared" si="5"/>
        <v>4602331.7181450007</v>
      </c>
      <c r="E10" s="42">
        <f t="shared" si="5"/>
        <v>4740401.6696893508</v>
      </c>
      <c r="G10" s="40" t="s">
        <v>82</v>
      </c>
      <c r="H10" s="40">
        <v>50000</v>
      </c>
    </row>
    <row r="11" spans="1:8" x14ac:dyDescent="0.2">
      <c r="H11">
        <f>SUM(H4:H10)</f>
        <v>3195000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Resultat</vt:lpstr>
      <vt:lpstr>Grunnlag</vt:lpstr>
      <vt:lpstr>Lønnskostnadsberegning</vt:lpstr>
      <vt:lpstr>Resultat!Utskriftsområde</vt:lpstr>
    </vt:vector>
  </TitlesOfParts>
  <Company>NIF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us-helge</dc:creator>
  <cp:lastModifiedBy>Allan Livgård</cp:lastModifiedBy>
  <cp:lastPrinted>2016-06-10T13:01:19Z</cp:lastPrinted>
  <dcterms:created xsi:type="dcterms:W3CDTF">2008-04-08T06:11:12Z</dcterms:created>
  <dcterms:modified xsi:type="dcterms:W3CDTF">2020-07-03T09:22:45Z</dcterms:modified>
</cp:coreProperties>
</file>